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tions" sheetId="1" state="visible" r:id="rId1"/>
    <sheet xmlns:r="http://schemas.openxmlformats.org/officeDocument/2006/relationships" name="Transactions" sheetId="2" state="visible" r:id="rId2"/>
    <sheet xmlns:r="http://schemas.openxmlformats.org/officeDocument/2006/relationships" name="Prices" sheetId="3" state="visible" r:id="rId3"/>
    <sheet xmlns:r="http://schemas.openxmlformats.org/officeDocument/2006/relationships" name="Holdings" sheetId="4" state="visible" r:id="rId4"/>
    <sheet xmlns:r="http://schemas.openxmlformats.org/officeDocument/2006/relationships" name="Dashboard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5">
    <numFmt numFmtId="164" formatCode="&quot;$&quot;#,##0.######"/>
    <numFmt numFmtId="165" formatCode="yyyy-mm-dd"/>
    <numFmt numFmtId="166" formatCode="#,##0.########"/>
    <numFmt numFmtId="167" formatCode="&quot;$&quot;#,##0.00;[Red]-&quot;$&quot;#,##0.00"/>
    <numFmt numFmtId="168" formatCode="0.00%;[Red]-0.00%"/>
  </numFmts>
  <fonts count="7">
    <font>
      <name val="Calibri"/>
      <family val="2"/>
      <color theme="1"/>
      <sz val="11"/>
      <scheme val="minor"/>
    </font>
    <font>
      <b val="1"/>
      <color rgb="001F7A4D"/>
      <sz val="18"/>
    </font>
    <font>
      <b val="1"/>
      <color rgb="008A5A00"/>
    </font>
    <font>
      <b val="1"/>
      <color rgb="001F7A4D"/>
      <sz val="13"/>
    </font>
    <font>
      <b val="1"/>
      <color rgb="00FFFFFF"/>
    </font>
    <font>
      <b val="1"/>
    </font>
    <font>
      <i val="1"/>
      <color rgb="006B7486"/>
    </font>
  </fonts>
  <fills count="5">
    <fill>
      <patternFill/>
    </fill>
    <fill>
      <patternFill patternType="gray125"/>
    </fill>
    <fill>
      <patternFill patternType="solid">
        <fgColor rgb="00FFF4CC"/>
      </patternFill>
    </fill>
    <fill>
      <patternFill patternType="solid">
        <fgColor rgb="001F7A4D"/>
      </patternFill>
    </fill>
    <fill>
      <patternFill patternType="solid">
        <fgColor rgb="00EEF2F6"/>
      </patternFill>
    </fill>
  </fills>
  <borders count="3">
    <border>
      <left/>
      <right/>
      <top/>
      <bottom/>
      <diagonal/>
    </border>
    <border>
      <left style="thin">
        <color rgb="00D0D7E2"/>
      </left>
      <right style="thin">
        <color rgb="00D0D7E2"/>
      </right>
      <top style="thin">
        <color rgb="00D0D7E2"/>
      </top>
      <bottom style="thin">
        <color rgb="00D0D7E2"/>
      </bottom>
    </border>
    <border>
      <top style="medium">
        <color rgb="001F7A4D"/>
      </top>
    </border>
  </borders>
  <cellStyleXfs count="1">
    <xf numFmtId="0" fontId="0" fillId="0" borderId="0"/>
  </cellStyleXfs>
  <cellXfs count="32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3" fillId="0" borderId="0" pivotButton="0" quotePrefix="0" xfId="0"/>
    <xf numFmtId="0" fontId="4" fillId="3" borderId="1" applyAlignment="1" pivotButton="0" quotePrefix="0" xfId="0">
      <alignment horizontal="center" vertical="center" wrapText="1"/>
    </xf>
    <xf numFmtId="165" fontId="0" fillId="2" borderId="1" pivotButton="0" quotePrefix="0" xfId="0"/>
    <xf numFmtId="0" fontId="0" fillId="2" borderId="1" pivotButton="0" quotePrefix="0" xfId="0"/>
    <xf numFmtId="166" fontId="0" fillId="2" borderId="1" pivotButton="0" quotePrefix="0" xfId="0"/>
    <xf numFmtId="164" fontId="0" fillId="2" borderId="1" pivotButton="0" quotePrefix="0" xfId="0"/>
    <xf numFmtId="167" fontId="0" fillId="2" borderId="1" pivotButton="0" quotePrefix="0" xfId="0"/>
    <xf numFmtId="0" fontId="0" fillId="4" borderId="1" pivotButton="0" quotePrefix="0" xfId="0"/>
    <xf numFmtId="164" fontId="0" fillId="4" borderId="1" pivotButton="0" quotePrefix="0" xfId="0"/>
    <xf numFmtId="166" fontId="0" fillId="4" borderId="1" pivotButton="0" quotePrefix="0" xfId="0"/>
    <xf numFmtId="167" fontId="0" fillId="4" borderId="1" pivotButton="0" quotePrefix="0" xfId="0"/>
    <xf numFmtId="165" fontId="0" fillId="0" borderId="1" pivotButton="0" quotePrefix="0" xfId="0"/>
    <xf numFmtId="0" fontId="0" fillId="0" borderId="1" pivotButton="0" quotePrefix="0" xfId="0"/>
    <xf numFmtId="166" fontId="0" fillId="0" borderId="1" pivotButton="0" quotePrefix="0" xfId="0"/>
    <xf numFmtId="164" fontId="0" fillId="0" borderId="1" pivotButton="0" quotePrefix="0" xfId="0"/>
    <xf numFmtId="167" fontId="0" fillId="0" borderId="1" pivotButton="0" quotePrefix="0" xfId="0"/>
    <xf numFmtId="168" fontId="0" fillId="4" borderId="1" pivotButton="0" quotePrefix="0" xfId="0"/>
    <xf numFmtId="0" fontId="5" fillId="0" borderId="2" pivotButton="0" quotePrefix="0" xfId="0"/>
    <xf numFmtId="0" fontId="0" fillId="0" borderId="2" pivotButton="0" quotePrefix="0" xfId="0"/>
    <xf numFmtId="167" fontId="5" fillId="0" borderId="2" pivotButton="0" quotePrefix="0" xfId="0"/>
    <xf numFmtId="168" fontId="5" fillId="0" borderId="2" pivotButton="0" quotePrefix="0" xfId="0"/>
    <xf numFmtId="0" fontId="1" fillId="0" borderId="0" pivotButton="0" quotePrefix="0" xfId="0"/>
    <xf numFmtId="0" fontId="2" fillId="0" borderId="0" pivotButton="0" quotePrefix="0" xfId="0"/>
    <xf numFmtId="0" fontId="5" fillId="4" borderId="1" pivotButton="0" quotePrefix="0" xfId="0"/>
    <xf numFmtId="167" fontId="0" fillId="0" borderId="1" applyAlignment="1" pivotButton="0" quotePrefix="0" xfId="0">
      <alignment horizontal="right"/>
    </xf>
    <xf numFmtId="168" fontId="0" fillId="0" borderId="1" applyAlignment="1" pivotButton="0" quotePrefix="0" xfId="0">
      <alignment horizontal="right"/>
    </xf>
    <xf numFmtId="1" fontId="0" fillId="0" borderId="1" applyAlignment="1" pivotButton="0" quotePrefix="0" xfId="0">
      <alignment horizontal="right"/>
    </xf>
    <xf numFmtId="0" fontId="6" fillId="0" borderId="0" pivotButton="0" quotePrefix="0" xfId="0"/>
  </cellXfs>
  <cellStyles count="1">
    <cellStyle name="Normal" xfId="0" builtinId="0" hidden="0"/>
  </cellStyles>
  <dxfs count="3">
    <dxf>
      <fill>
        <patternFill patternType="solid">
          <fgColor rgb="00F8D7DA"/>
        </patternFill>
      </fill>
    </dxf>
    <dxf>
      <font>
        <color rgb="00C0392B"/>
      </font>
    </dxf>
    <dxf>
      <font>
        <color rgb="0011804D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venturelab-bots.pages.dev/#tracker" TargetMode="External" Id="rId1"/></Relationships>
</file>

<file path=xl/worksheets/_rels/sheet3.xml.rels><Relationships xmlns="http://schemas.openxmlformats.org/package/2006/relationships"><Relationship Type="http://schemas.openxmlformats.org/officeDocument/2006/relationships/hyperlink" Target="https://venturelab-bots.pages.dev/#tracker" TargetMode="External" Id="rId1"/></Relationships>
</file>

<file path=xl/worksheets/_rels/sheet4.xml.rels><Relationships xmlns="http://schemas.openxmlformats.org/package/2006/relationships"><Relationship Type="http://schemas.openxmlformats.org/officeDocument/2006/relationships/hyperlink" Target="https://venturelab-bots.pages.dev/#tracker" TargetMode="External" Id="rId1"/></Relationships>
</file>

<file path=xl/worksheets/_rels/sheet5.xml.rels><Relationships xmlns="http://schemas.openxmlformats.org/package/2006/relationships"><Relationship Type="http://schemas.openxmlformats.org/officeDocument/2006/relationships/hyperlink" Target="https://venturelab-bots.pages.dev/#tracker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B32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10" customWidth="1" min="2" max="2"/>
  </cols>
  <sheetData>
    <row r="2" ht="30" customHeight="1">
      <c r="B2" s="1" t="inlineStr">
        <is>
          <t>Crypto Portfolio Tracker – FREE sample – by Venture Lab</t>
        </is>
      </c>
    </row>
    <row r="3" ht="32" customHeight="1">
      <c r="B3" s="2" t="inlineStr">
        <is>
          <t>FREE SAMPLE – limited to 2 coins and 15 transactions, no charts. The full Crypto Portfolio Tracker ($9, one-time) has 30 coins, 500 transactions and a dashboard with charts: https://venturelab-bots.pages.dev/#tracker</t>
        </is>
      </c>
    </row>
    <row r="4" ht="32" customHeight="1">
      <c r="B4" s="3" t="inlineStr">
        <is>
          <t>Version 1.0 · Works in Microsoft Excel (2010 or newer), LibreOffice Calc and Google Sheets (File &gt; Import or open the .xlsx in Google Drive).</t>
        </is>
      </c>
    </row>
    <row r="5" ht="32" customHeight="1">
      <c r="B5" s="2" t="inlineStr">
        <is>
          <t>Not financial, investment or tax advice. This is a record-keeping spreadsheet. Check all numbers yourself; prices are entered by you and are not live.</t>
        </is>
      </c>
    </row>
    <row r="6" ht="32" customHeight="1">
      <c r="B6" s="2" t="inlineStr">
        <is>
          <t>The file ships with EXAMPLE data (yellow rows). Delete the example rows on 'Transactions' and 'Prices' before you enter your own data.</t>
        </is>
      </c>
    </row>
    <row r="7">
      <c r="B7" s="3" t="n"/>
    </row>
    <row r="8">
      <c r="B8" s="4" t="inlineStr">
        <is>
          <t>Quick start</t>
        </is>
      </c>
    </row>
    <row r="9" ht="32" customHeight="1">
      <c r="B9" s="3" t="inlineStr">
        <is>
          <t>1. Prices: list every coin you hold in column A (ticker, e.g. BTC) and type its current price in USD in column B. Update prices whenever you want a fresh valuation.</t>
        </is>
      </c>
    </row>
    <row r="10" ht="32" customHeight="1">
      <c r="B10" s="3" t="inlineStr">
        <is>
          <t>2. Transactions: one row per buy or sell, in chronological order (oldest first). Fill Date, Coin (pick from list), Type (Buy/Sell), Quantity, Price per coin (USD) and Fee (USD).</t>
        </is>
      </c>
    </row>
    <row r="11" ht="18" customHeight="1">
      <c r="B11" s="3" t="inlineStr">
        <is>
          <t>3. Holdings and Dashboard update automatically. Grey columns are formulas – do not type into them.</t>
        </is>
      </c>
    </row>
    <row r="12">
      <c r="B12" s="3" t="n"/>
    </row>
    <row r="13">
      <c r="B13" s="4" t="inlineStr">
        <is>
          <t>Sheets</t>
        </is>
      </c>
    </row>
    <row r="14" ht="32" customHeight="1">
      <c r="B14" s="3" t="inlineStr">
        <is>
          <t>Transactions – your trade log. Input: columns A–G. Grey helper columns H–M calculate the running average cost and realized profit/loss per row. Column M warns if you sell more than you hold.</t>
        </is>
      </c>
    </row>
    <row r="15" ht="32" customHeight="1">
      <c r="B15" s="3" t="inlineStr">
        <is>
          <t>Prices – your coin list and current prices (manual). The coin list feeds the Coin dropdown on 'Transactions' and the rows on 'Holdings'.</t>
        </is>
      </c>
    </row>
    <row r="16" ht="32" customHeight="1">
      <c r="B16" s="3" t="inlineStr">
        <is>
          <t>Holdings – per coin: quantity held, average cost, amount invested (remaining cost basis), current value, unrealized P/L (USD and %), realized P/L, total P/L.</t>
        </is>
      </c>
    </row>
    <row r="17" ht="18" customHeight="1">
      <c r="B17" s="3" t="inlineStr">
        <is>
          <t>Dashboard – portfolio totals (charts are included in the full version).</t>
        </is>
      </c>
    </row>
    <row r="18">
      <c r="B18" s="3" t="n"/>
    </row>
    <row r="19">
      <c r="B19" s="4" t="inlineStr">
        <is>
          <t>How the numbers are calculated (average cost method)</t>
        </is>
      </c>
    </row>
    <row r="20" ht="18" customHeight="1">
      <c r="B20" s="3" t="inlineStr">
        <is>
          <t>Buy: adds quantity; cost basis increases by Quantity × Price + Fee. Average cost = cost basis ÷ quantity held.</t>
        </is>
      </c>
    </row>
    <row r="21" ht="32" customHeight="1">
      <c r="B21" s="3" t="inlineStr">
        <is>
          <t>Sell: removes quantity; cost basis decreases by Quantity × average cost at that moment (the average cost itself does not change).</t>
        </is>
      </c>
    </row>
    <row r="22" ht="18" customHeight="1">
      <c r="B22" s="3" t="inlineStr">
        <is>
          <t>Realized P/L of a sell = Quantity × Sell price − Fee − Quantity × average cost before the sell.</t>
        </is>
      </c>
    </row>
    <row r="23" ht="32" customHeight="1">
      <c r="B23" s="3" t="inlineStr">
        <is>
          <t>Unrealized P/L = Quantity held × Current price − remaining cost basis. Unrealized % = Unrealized P/L ÷ remaining cost basis.</t>
        </is>
      </c>
    </row>
    <row r="24" ht="32" customHeight="1">
      <c r="B24" s="3" t="inlineStr">
        <is>
          <t>Fees must be entered in USD. Transfers between your own wallets are not trades – do not enter them (or enter the network fee as a separate tiny Sell if you want to track it).</t>
        </is>
      </c>
    </row>
    <row r="25">
      <c r="B25" s="3" t="n"/>
    </row>
    <row r="26">
      <c r="B26" s="4" t="inlineStr">
        <is>
          <t>Limits</t>
        </is>
      </c>
    </row>
    <row r="27" ht="32" customHeight="1">
      <c r="B27" s="3" t="inlineStr">
        <is>
          <t>Up to 15 transactions and 2 coins. Rows must be in chronological order because the average cost is calculated row by row.</t>
        </is>
      </c>
    </row>
    <row r="28" ht="32" customHeight="1">
      <c r="B28" s="3" t="inlineStr">
        <is>
          <t>Staking rewards / airdrops: enter as Buy with Price 0 (or the market price at receipt, depending on how you want to track cost basis).</t>
        </is>
      </c>
    </row>
    <row r="29" ht="32" customHeight="1">
      <c r="B29" s="3" t="inlineStr">
        <is>
          <t>The average cost method shown here is one of several accounting methods (FIFO, LIFO, …). Tax rules differ by country; this file does not produce tax reports.</t>
        </is>
      </c>
    </row>
    <row r="30">
      <c r="B30" s="3" t="n"/>
    </row>
    <row r="31">
      <c r="B31" s="4" t="inlineStr">
        <is>
          <t>Compatibility</t>
        </is>
      </c>
    </row>
    <row r="32" ht="32" customHeight="1">
      <c r="B32" s="3" t="inlineStr">
        <is>
          <t>Only standard functions are used: IF, SUMIFS, SUMPRODUCT, MAX, ROW, INDEX, COUNTIF, COUNTIFS, SUM. No LET, LAMBDA, XLOOKUP, FILTER or macros – the file behaves the same in Excel, LibreOffice and Google Sheets.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O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8" customWidth="1" min="3" max="3"/>
    <col width="14" customWidth="1" min="4" max="4"/>
    <col width="18" customWidth="1" min="5" max="5"/>
    <col width="11" customWidth="1" min="6" max="6"/>
    <col width="26" customWidth="1" min="7" max="7"/>
    <col width="12" customWidth="1" min="8" max="8"/>
    <col width="16" customWidth="1" min="9" max="9"/>
    <col width="14" customWidth="1" min="10" max="10"/>
    <col width="16" customWidth="1" min="11" max="11"/>
    <col width="16" customWidth="1" min="12" max="12"/>
    <col width="11" customWidth="1" min="13" max="13"/>
    <col width="60" customWidth="1" min="15" max="15"/>
  </cols>
  <sheetData>
    <row r="1" ht="34" customHeight="1">
      <c r="A1" s="5" t="inlineStr">
        <is>
          <t>Date</t>
        </is>
      </c>
      <c r="B1" s="5" t="inlineStr">
        <is>
          <t>Coin</t>
        </is>
      </c>
      <c r="C1" s="5" t="inlineStr">
        <is>
          <t>Type</t>
        </is>
      </c>
      <c r="D1" s="5" t="inlineStr">
        <is>
          <t>Quantity</t>
        </is>
      </c>
      <c r="E1" s="5" t="inlineStr">
        <is>
          <t>Price per coin (USD)</t>
        </is>
      </c>
      <c r="F1" s="5" t="inlineStr">
        <is>
          <t>Fee (USD)</t>
        </is>
      </c>
      <c r="G1" s="5" t="inlineStr">
        <is>
          <t>Note</t>
        </is>
      </c>
      <c r="H1" s="5" t="inlineStr">
        <is>
          <t>Prev. row same coin (calc)</t>
        </is>
      </c>
      <c r="I1" s="5" t="inlineStr">
        <is>
          <t>Avg cost before (calc)</t>
        </is>
      </c>
      <c r="J1" s="5" t="inlineStr">
        <is>
          <t>Qty after (calc)</t>
        </is>
      </c>
      <c r="K1" s="5" t="inlineStr">
        <is>
          <t>Cost basis after (calc)</t>
        </is>
      </c>
      <c r="L1" s="5" t="inlineStr">
        <is>
          <t>Realized P/L (calc)</t>
        </is>
      </c>
      <c r="M1" s="5" t="inlineStr">
        <is>
          <t>Check (calc)</t>
        </is>
      </c>
    </row>
    <row r="2" ht="64" customHeight="1">
      <c r="A2" s="6" t="n">
        <v>46032</v>
      </c>
      <c r="B2" s="7" t="inlineStr">
        <is>
          <t>BTC</t>
        </is>
      </c>
      <c r="C2" s="7" t="inlineStr">
        <is>
          <t>Buy</t>
        </is>
      </c>
      <c r="D2" s="8" t="n">
        <v>0.05</v>
      </c>
      <c r="E2" s="9" t="n">
        <v>60000</v>
      </c>
      <c r="F2" s="10" t="n">
        <v>5</v>
      </c>
      <c r="G2" s="7" t="inlineStr">
        <is>
          <t>EXAMPLE – delete row</t>
        </is>
      </c>
      <c r="H2" s="11">
        <f>IF($B2="","",SUMPRODUCT(MAX(($B$1:$B1=$B2)*ROW($B$1:$B1))))</f>
        <v/>
      </c>
      <c r="I2" s="12">
        <f>IF($B2="","",IF($H2&gt;0,IF(INDEX($J$1:$J1,$H2)&gt;0,INDEX($K$1:$K1,$H2)/INDEX($J$1:$J1,$H2),0),0))</f>
        <v/>
      </c>
      <c r="J2" s="13">
        <f>IF($B2="","",IF($H2&gt;0,INDEX($J$1:$J1,$H2),0)+IF($C2="Sell",-$D2,$D2))</f>
        <v/>
      </c>
      <c r="K2" s="14">
        <f>IF($B2="","",IF($H2&gt;0,INDEX($K$1:$K1,$H2),0)+IF($C2="Sell",-$D2*$I2,$D2*$E2+$F2))</f>
        <v/>
      </c>
      <c r="L2" s="14">
        <f>IF($B2="","",IF($C2="Sell",$D2*$E2-$F2-$D2*$I2,0))</f>
        <v/>
      </c>
      <c r="M2" s="11">
        <f>IF($B2="","",IF($J2&lt;-0.000000001,"OVERSOLD",IF(COUNTIF(Prices!$A$2:$A$3,$B2)=0,"COIN?","OK")))</f>
        <v/>
      </c>
      <c r="O2" s="2" t="inlineStr">
        <is>
          <t>FREE SAMPLE – limited to 2 coins and 15 transactions, no charts. The full Crypto Portfolio Tracker ($9, one-time) has 30 coins, 500 transactions and a dashboard with charts: https://venturelab-bots.pages.dev/#tracker</t>
        </is>
      </c>
    </row>
    <row r="3">
      <c r="A3" s="6" t="n">
        <v>46056</v>
      </c>
      <c r="B3" s="7" t="inlineStr">
        <is>
          <t>ETH</t>
        </is>
      </c>
      <c r="C3" s="7" t="inlineStr">
        <is>
          <t>Buy</t>
        </is>
      </c>
      <c r="D3" s="8" t="n">
        <v>1.5</v>
      </c>
      <c r="E3" s="9" t="n">
        <v>3000</v>
      </c>
      <c r="F3" s="10" t="n">
        <v>3</v>
      </c>
      <c r="G3" s="7" t="inlineStr">
        <is>
          <t>EXAMPLE – delete row</t>
        </is>
      </c>
      <c r="H3" s="11">
        <f>IF($B3="","",SUMPRODUCT(MAX(($B$1:$B2=$B3)*ROW($B$1:$B2))))</f>
        <v/>
      </c>
      <c r="I3" s="12">
        <f>IF($B3="","",IF($H3&gt;0,IF(INDEX($J$1:$J2,$H3)&gt;0,INDEX($K$1:$K2,$H3)/INDEX($J$1:$J2,$H3),0),0))</f>
        <v/>
      </c>
      <c r="J3" s="13">
        <f>IF($B3="","",IF($H3&gt;0,INDEX($J$1:$J2,$H3),0)+IF($C3="Sell",-$D3,$D3))</f>
        <v/>
      </c>
      <c r="K3" s="14">
        <f>IF($B3="","",IF($H3&gt;0,INDEX($K$1:$K2,$H3),0)+IF($C3="Sell",-$D3*$I3,$D3*$E3+$F3))</f>
        <v/>
      </c>
      <c r="L3" s="14">
        <f>IF($B3="","",IF($C3="Sell",$D3*$E3-$F3-$D3*$I3,0))</f>
        <v/>
      </c>
      <c r="M3" s="11">
        <f>IF($B3="","",IF($J3&lt;-0.000000001,"OVERSOLD",IF(COUNTIF(Prices!$A$2:$A$3,$B3)=0,"COIN?","OK")))</f>
        <v/>
      </c>
    </row>
    <row r="4">
      <c r="A4" s="6" t="n">
        <v>46096</v>
      </c>
      <c r="B4" s="7" t="inlineStr">
        <is>
          <t>BTC</t>
        </is>
      </c>
      <c r="C4" s="7" t="inlineStr">
        <is>
          <t>Buy</t>
        </is>
      </c>
      <c r="D4" s="8" t="n">
        <v>0.03</v>
      </c>
      <c r="E4" s="9" t="n">
        <v>70000</v>
      </c>
      <c r="F4" s="10" t="n">
        <v>4</v>
      </c>
      <c r="G4" s="7" t="inlineStr">
        <is>
          <t>EXAMPLE – delete row</t>
        </is>
      </c>
      <c r="H4" s="11">
        <f>IF($B4="","",SUMPRODUCT(MAX(($B$1:$B3=$B4)*ROW($B$1:$B3))))</f>
        <v/>
      </c>
      <c r="I4" s="12">
        <f>IF($B4="","",IF($H4&gt;0,IF(INDEX($J$1:$J3,$H4)&gt;0,INDEX($K$1:$K3,$H4)/INDEX($J$1:$J3,$H4),0),0))</f>
        <v/>
      </c>
      <c r="J4" s="13">
        <f>IF($B4="","",IF($H4&gt;0,INDEX($J$1:$J3,$H4),0)+IF($C4="Sell",-$D4,$D4))</f>
        <v/>
      </c>
      <c r="K4" s="14">
        <f>IF($B4="","",IF($H4&gt;0,INDEX($K$1:$K3,$H4),0)+IF($C4="Sell",-$D4*$I4,$D4*$E4+$F4))</f>
        <v/>
      </c>
      <c r="L4" s="14">
        <f>IF($B4="","",IF($C4="Sell",$D4*$E4-$F4-$D4*$I4,0))</f>
        <v/>
      </c>
      <c r="M4" s="11">
        <f>IF($B4="","",IF($J4&lt;-0.000000001,"OVERSOLD",IF(COUNTIF(Prices!$A$2:$A$3,$B4)=0,"COIN?","OK")))</f>
        <v/>
      </c>
    </row>
    <row r="5">
      <c r="A5" s="6" t="n">
        <v>46162</v>
      </c>
      <c r="B5" s="7" t="inlineStr">
        <is>
          <t>ETH</t>
        </is>
      </c>
      <c r="C5" s="7" t="inlineStr">
        <is>
          <t>Buy</t>
        </is>
      </c>
      <c r="D5" s="8" t="n">
        <v>1</v>
      </c>
      <c r="E5" s="9" t="n">
        <v>2500</v>
      </c>
      <c r="F5" s="10" t="n">
        <v>2</v>
      </c>
      <c r="G5" s="7" t="inlineStr">
        <is>
          <t>EXAMPLE – delete row</t>
        </is>
      </c>
      <c r="H5" s="11">
        <f>IF($B5="","",SUMPRODUCT(MAX(($B$1:$B4=$B5)*ROW($B$1:$B4))))</f>
        <v/>
      </c>
      <c r="I5" s="12">
        <f>IF($B5="","",IF($H5&gt;0,IF(INDEX($J$1:$J4,$H5)&gt;0,INDEX($K$1:$K4,$H5)/INDEX($J$1:$J4,$H5),0),0))</f>
        <v/>
      </c>
      <c r="J5" s="13">
        <f>IF($B5="","",IF($H5&gt;0,INDEX($J$1:$J4,$H5),0)+IF($C5="Sell",-$D5,$D5))</f>
        <v/>
      </c>
      <c r="K5" s="14">
        <f>IF($B5="","",IF($H5&gt;0,INDEX($K$1:$K4,$H5),0)+IF($C5="Sell",-$D5*$I5,$D5*$E5+$F5))</f>
        <v/>
      </c>
      <c r="L5" s="14">
        <f>IF($B5="","",IF($C5="Sell",$D5*$E5-$F5-$D5*$I5,0))</f>
        <v/>
      </c>
      <c r="M5" s="11">
        <f>IF($B5="","",IF($J5&lt;-0.000000001,"OVERSOLD",IF(COUNTIF(Prices!$A$2:$A$3,$B5)=0,"COIN?","OK")))</f>
        <v/>
      </c>
    </row>
    <row r="6">
      <c r="A6" s="6" t="n">
        <v>46174</v>
      </c>
      <c r="B6" s="7" t="inlineStr">
        <is>
          <t>BTC</t>
        </is>
      </c>
      <c r="C6" s="7" t="inlineStr">
        <is>
          <t>Sell</t>
        </is>
      </c>
      <c r="D6" s="8" t="n">
        <v>0.02</v>
      </c>
      <c r="E6" s="9" t="n">
        <v>80000</v>
      </c>
      <c r="F6" s="10" t="n">
        <v>3</v>
      </c>
      <c r="G6" s="7" t="inlineStr">
        <is>
          <t>EXAMPLE – delete row</t>
        </is>
      </c>
      <c r="H6" s="11">
        <f>IF($B6="","",SUMPRODUCT(MAX(($B$1:$B5=$B6)*ROW($B$1:$B5))))</f>
        <v/>
      </c>
      <c r="I6" s="12">
        <f>IF($B6="","",IF($H6&gt;0,IF(INDEX($J$1:$J5,$H6)&gt;0,INDEX($K$1:$K5,$H6)/INDEX($J$1:$J5,$H6),0),0))</f>
        <v/>
      </c>
      <c r="J6" s="13">
        <f>IF($B6="","",IF($H6&gt;0,INDEX($J$1:$J5,$H6),0)+IF($C6="Sell",-$D6,$D6))</f>
        <v/>
      </c>
      <c r="K6" s="14">
        <f>IF($B6="","",IF($H6&gt;0,INDEX($K$1:$K5,$H6),0)+IF($C6="Sell",-$D6*$I6,$D6*$E6+$F6))</f>
        <v/>
      </c>
      <c r="L6" s="14">
        <f>IF($B6="","",IF($C6="Sell",$D6*$E6-$F6-$D6*$I6,0))</f>
        <v/>
      </c>
      <c r="M6" s="11">
        <f>IF($B6="","",IF($J6&lt;-0.000000001,"OVERSOLD",IF(COUNTIF(Prices!$A$2:$A$3,$B6)=0,"COIN?","OK")))</f>
        <v/>
      </c>
    </row>
    <row r="7">
      <c r="A7" s="6" t="n">
        <v>46215</v>
      </c>
      <c r="B7" s="7" t="inlineStr">
        <is>
          <t>ETH</t>
        </is>
      </c>
      <c r="C7" s="7" t="inlineStr">
        <is>
          <t>Sell</t>
        </is>
      </c>
      <c r="D7" s="8" t="n">
        <v>0.5</v>
      </c>
      <c r="E7" s="9" t="n">
        <v>3500</v>
      </c>
      <c r="F7" s="10" t="n">
        <v>2</v>
      </c>
      <c r="G7" s="7" t="inlineStr">
        <is>
          <t>EXAMPLE – delete row</t>
        </is>
      </c>
      <c r="H7" s="11">
        <f>IF($B7="","",SUMPRODUCT(MAX(($B$1:$B6=$B7)*ROW($B$1:$B6))))</f>
        <v/>
      </c>
      <c r="I7" s="12">
        <f>IF($B7="","",IF($H7&gt;0,IF(INDEX($J$1:$J6,$H7)&gt;0,INDEX($K$1:$K6,$H7)/INDEX($J$1:$J6,$H7),0),0))</f>
        <v/>
      </c>
      <c r="J7" s="13">
        <f>IF($B7="","",IF($H7&gt;0,INDEX($J$1:$J6,$H7),0)+IF($C7="Sell",-$D7,$D7))</f>
        <v/>
      </c>
      <c r="K7" s="14">
        <f>IF($B7="","",IF($H7&gt;0,INDEX($K$1:$K6,$H7),0)+IF($C7="Sell",-$D7*$I7,$D7*$E7+$F7))</f>
        <v/>
      </c>
      <c r="L7" s="14">
        <f>IF($B7="","",IF($C7="Sell",$D7*$E7-$F7-$D7*$I7,0))</f>
        <v/>
      </c>
      <c r="M7" s="11">
        <f>IF($B7="","",IF($J7&lt;-0.000000001,"OVERSOLD",IF(COUNTIF(Prices!$A$2:$A$3,$B7)=0,"COIN?","OK")))</f>
        <v/>
      </c>
    </row>
    <row r="8">
      <c r="A8" s="15" t="n"/>
      <c r="B8" s="16" t="n"/>
      <c r="C8" s="16" t="n"/>
      <c r="D8" s="17" t="n"/>
      <c r="E8" s="18" t="n"/>
      <c r="F8" s="19" t="n"/>
      <c r="G8" s="16" t="n"/>
      <c r="H8" s="11">
        <f>IF($B8="","",SUMPRODUCT(MAX(($B$1:$B7=$B8)*ROW($B$1:$B7))))</f>
        <v/>
      </c>
      <c r="I8" s="12">
        <f>IF($B8="","",IF($H8&gt;0,IF(INDEX($J$1:$J7,$H8)&gt;0,INDEX($K$1:$K7,$H8)/INDEX($J$1:$J7,$H8),0),0))</f>
        <v/>
      </c>
      <c r="J8" s="13">
        <f>IF($B8="","",IF($H8&gt;0,INDEX($J$1:$J7,$H8),0)+IF($C8="Sell",-$D8,$D8))</f>
        <v/>
      </c>
      <c r="K8" s="14">
        <f>IF($B8="","",IF($H8&gt;0,INDEX($K$1:$K7,$H8),0)+IF($C8="Sell",-$D8*$I8,$D8*$E8+$F8))</f>
        <v/>
      </c>
      <c r="L8" s="14">
        <f>IF($B8="","",IF($C8="Sell",$D8*$E8-$F8-$D8*$I8,0))</f>
        <v/>
      </c>
      <c r="M8" s="11">
        <f>IF($B8="","",IF($J8&lt;-0.000000001,"OVERSOLD",IF(COUNTIF(Prices!$A$2:$A$3,$B8)=0,"COIN?","OK")))</f>
        <v/>
      </c>
    </row>
    <row r="9">
      <c r="A9" s="15" t="n"/>
      <c r="B9" s="16" t="n"/>
      <c r="C9" s="16" t="n"/>
      <c r="D9" s="17" t="n"/>
      <c r="E9" s="18" t="n"/>
      <c r="F9" s="19" t="n"/>
      <c r="G9" s="16" t="n"/>
      <c r="H9" s="11">
        <f>IF($B9="","",SUMPRODUCT(MAX(($B$1:$B8=$B9)*ROW($B$1:$B8))))</f>
        <v/>
      </c>
      <c r="I9" s="12">
        <f>IF($B9="","",IF($H9&gt;0,IF(INDEX($J$1:$J8,$H9)&gt;0,INDEX($K$1:$K8,$H9)/INDEX($J$1:$J8,$H9),0),0))</f>
        <v/>
      </c>
      <c r="J9" s="13">
        <f>IF($B9="","",IF($H9&gt;0,INDEX($J$1:$J8,$H9),0)+IF($C9="Sell",-$D9,$D9))</f>
        <v/>
      </c>
      <c r="K9" s="14">
        <f>IF($B9="","",IF($H9&gt;0,INDEX($K$1:$K8,$H9),0)+IF($C9="Sell",-$D9*$I9,$D9*$E9+$F9))</f>
        <v/>
      </c>
      <c r="L9" s="14">
        <f>IF($B9="","",IF($C9="Sell",$D9*$E9-$F9-$D9*$I9,0))</f>
        <v/>
      </c>
      <c r="M9" s="11">
        <f>IF($B9="","",IF($J9&lt;-0.000000001,"OVERSOLD",IF(COUNTIF(Prices!$A$2:$A$3,$B9)=0,"COIN?","OK")))</f>
        <v/>
      </c>
    </row>
    <row r="10">
      <c r="A10" s="15" t="n"/>
      <c r="B10" s="16" t="n"/>
      <c r="C10" s="16" t="n"/>
      <c r="D10" s="17" t="n"/>
      <c r="E10" s="18" t="n"/>
      <c r="F10" s="19" t="n"/>
      <c r="G10" s="16" t="n"/>
      <c r="H10" s="11">
        <f>IF($B10="","",SUMPRODUCT(MAX(($B$1:$B9=$B10)*ROW($B$1:$B9))))</f>
        <v/>
      </c>
      <c r="I10" s="12">
        <f>IF($B10="","",IF($H10&gt;0,IF(INDEX($J$1:$J9,$H10)&gt;0,INDEX($K$1:$K9,$H10)/INDEX($J$1:$J9,$H10),0),0))</f>
        <v/>
      </c>
      <c r="J10" s="13">
        <f>IF($B10="","",IF($H10&gt;0,INDEX($J$1:$J9,$H10),0)+IF($C10="Sell",-$D10,$D10))</f>
        <v/>
      </c>
      <c r="K10" s="14">
        <f>IF($B10="","",IF($H10&gt;0,INDEX($K$1:$K9,$H10),0)+IF($C10="Sell",-$D10*$I10,$D10*$E10+$F10))</f>
        <v/>
      </c>
      <c r="L10" s="14">
        <f>IF($B10="","",IF($C10="Sell",$D10*$E10-$F10-$D10*$I10,0))</f>
        <v/>
      </c>
      <c r="M10" s="11">
        <f>IF($B10="","",IF($J10&lt;-0.000000001,"OVERSOLD",IF(COUNTIF(Prices!$A$2:$A$3,$B10)=0,"COIN?","OK")))</f>
        <v/>
      </c>
    </row>
    <row r="11">
      <c r="A11" s="15" t="n"/>
      <c r="B11" s="16" t="n"/>
      <c r="C11" s="16" t="n"/>
      <c r="D11" s="17" t="n"/>
      <c r="E11" s="18" t="n"/>
      <c r="F11" s="19" t="n"/>
      <c r="G11" s="16" t="n"/>
      <c r="H11" s="11">
        <f>IF($B11="","",SUMPRODUCT(MAX(($B$1:$B10=$B11)*ROW($B$1:$B10))))</f>
        <v/>
      </c>
      <c r="I11" s="12">
        <f>IF($B11="","",IF($H11&gt;0,IF(INDEX($J$1:$J10,$H11)&gt;0,INDEX($K$1:$K10,$H11)/INDEX($J$1:$J10,$H11),0),0))</f>
        <v/>
      </c>
      <c r="J11" s="13">
        <f>IF($B11="","",IF($H11&gt;0,INDEX($J$1:$J10,$H11),0)+IF($C11="Sell",-$D11,$D11))</f>
        <v/>
      </c>
      <c r="K11" s="14">
        <f>IF($B11="","",IF($H11&gt;0,INDEX($K$1:$K10,$H11),0)+IF($C11="Sell",-$D11*$I11,$D11*$E11+$F11))</f>
        <v/>
      </c>
      <c r="L11" s="14">
        <f>IF($B11="","",IF($C11="Sell",$D11*$E11-$F11-$D11*$I11,0))</f>
        <v/>
      </c>
      <c r="M11" s="11">
        <f>IF($B11="","",IF($J11&lt;-0.000000001,"OVERSOLD",IF(COUNTIF(Prices!$A$2:$A$3,$B11)=0,"COIN?","OK")))</f>
        <v/>
      </c>
    </row>
    <row r="12">
      <c r="A12" s="15" t="n"/>
      <c r="B12" s="16" t="n"/>
      <c r="C12" s="16" t="n"/>
      <c r="D12" s="17" t="n"/>
      <c r="E12" s="18" t="n"/>
      <c r="F12" s="19" t="n"/>
      <c r="G12" s="16" t="n"/>
      <c r="H12" s="11">
        <f>IF($B12="","",SUMPRODUCT(MAX(($B$1:$B11=$B12)*ROW($B$1:$B11))))</f>
        <v/>
      </c>
      <c r="I12" s="12">
        <f>IF($B12="","",IF($H12&gt;0,IF(INDEX($J$1:$J11,$H12)&gt;0,INDEX($K$1:$K11,$H12)/INDEX($J$1:$J11,$H12),0),0))</f>
        <v/>
      </c>
      <c r="J12" s="13">
        <f>IF($B12="","",IF($H12&gt;0,INDEX($J$1:$J11,$H12),0)+IF($C12="Sell",-$D12,$D12))</f>
        <v/>
      </c>
      <c r="K12" s="14">
        <f>IF($B12="","",IF($H12&gt;0,INDEX($K$1:$K11,$H12),0)+IF($C12="Sell",-$D12*$I12,$D12*$E12+$F12))</f>
        <v/>
      </c>
      <c r="L12" s="14">
        <f>IF($B12="","",IF($C12="Sell",$D12*$E12-$F12-$D12*$I12,0))</f>
        <v/>
      </c>
      <c r="M12" s="11">
        <f>IF($B12="","",IF($J12&lt;-0.000000001,"OVERSOLD",IF(COUNTIF(Prices!$A$2:$A$3,$B12)=0,"COIN?","OK")))</f>
        <v/>
      </c>
    </row>
    <row r="13">
      <c r="A13" s="15" t="n"/>
      <c r="B13" s="16" t="n"/>
      <c r="C13" s="16" t="n"/>
      <c r="D13" s="17" t="n"/>
      <c r="E13" s="18" t="n"/>
      <c r="F13" s="19" t="n"/>
      <c r="G13" s="16" t="n"/>
      <c r="H13" s="11">
        <f>IF($B13="","",SUMPRODUCT(MAX(($B$1:$B12=$B13)*ROW($B$1:$B12))))</f>
        <v/>
      </c>
      <c r="I13" s="12">
        <f>IF($B13="","",IF($H13&gt;0,IF(INDEX($J$1:$J12,$H13)&gt;0,INDEX($K$1:$K12,$H13)/INDEX($J$1:$J12,$H13),0),0))</f>
        <v/>
      </c>
      <c r="J13" s="13">
        <f>IF($B13="","",IF($H13&gt;0,INDEX($J$1:$J12,$H13),0)+IF($C13="Sell",-$D13,$D13))</f>
        <v/>
      </c>
      <c r="K13" s="14">
        <f>IF($B13="","",IF($H13&gt;0,INDEX($K$1:$K12,$H13),0)+IF($C13="Sell",-$D13*$I13,$D13*$E13+$F13))</f>
        <v/>
      </c>
      <c r="L13" s="14">
        <f>IF($B13="","",IF($C13="Sell",$D13*$E13-$F13-$D13*$I13,0))</f>
        <v/>
      </c>
      <c r="M13" s="11">
        <f>IF($B13="","",IF($J13&lt;-0.000000001,"OVERSOLD",IF(COUNTIF(Prices!$A$2:$A$3,$B13)=0,"COIN?","OK")))</f>
        <v/>
      </c>
    </row>
    <row r="14">
      <c r="A14" s="15" t="n"/>
      <c r="B14" s="16" t="n"/>
      <c r="C14" s="16" t="n"/>
      <c r="D14" s="17" t="n"/>
      <c r="E14" s="18" t="n"/>
      <c r="F14" s="19" t="n"/>
      <c r="G14" s="16" t="n"/>
      <c r="H14" s="11">
        <f>IF($B14="","",SUMPRODUCT(MAX(($B$1:$B13=$B14)*ROW($B$1:$B13))))</f>
        <v/>
      </c>
      <c r="I14" s="12">
        <f>IF($B14="","",IF($H14&gt;0,IF(INDEX($J$1:$J13,$H14)&gt;0,INDEX($K$1:$K13,$H14)/INDEX($J$1:$J13,$H14),0),0))</f>
        <v/>
      </c>
      <c r="J14" s="13">
        <f>IF($B14="","",IF($H14&gt;0,INDEX($J$1:$J13,$H14),0)+IF($C14="Sell",-$D14,$D14))</f>
        <v/>
      </c>
      <c r="K14" s="14">
        <f>IF($B14="","",IF($H14&gt;0,INDEX($K$1:$K13,$H14),0)+IF($C14="Sell",-$D14*$I14,$D14*$E14+$F14))</f>
        <v/>
      </c>
      <c r="L14" s="14">
        <f>IF($B14="","",IF($C14="Sell",$D14*$E14-$F14-$D14*$I14,0))</f>
        <v/>
      </c>
      <c r="M14" s="11">
        <f>IF($B14="","",IF($J14&lt;-0.000000001,"OVERSOLD",IF(COUNTIF(Prices!$A$2:$A$3,$B14)=0,"COIN?","OK")))</f>
        <v/>
      </c>
    </row>
    <row r="15">
      <c r="A15" s="15" t="n"/>
      <c r="B15" s="16" t="n"/>
      <c r="C15" s="16" t="n"/>
      <c r="D15" s="17" t="n"/>
      <c r="E15" s="18" t="n"/>
      <c r="F15" s="19" t="n"/>
      <c r="G15" s="16" t="n"/>
      <c r="H15" s="11">
        <f>IF($B15="","",SUMPRODUCT(MAX(($B$1:$B14=$B15)*ROW($B$1:$B14))))</f>
        <v/>
      </c>
      <c r="I15" s="12">
        <f>IF($B15="","",IF($H15&gt;0,IF(INDEX($J$1:$J14,$H15)&gt;0,INDEX($K$1:$K14,$H15)/INDEX($J$1:$J14,$H15),0),0))</f>
        <v/>
      </c>
      <c r="J15" s="13">
        <f>IF($B15="","",IF($H15&gt;0,INDEX($J$1:$J14,$H15),0)+IF($C15="Sell",-$D15,$D15))</f>
        <v/>
      </c>
      <c r="K15" s="14">
        <f>IF($B15="","",IF($H15&gt;0,INDEX($K$1:$K14,$H15),0)+IF($C15="Sell",-$D15*$I15,$D15*$E15+$F15))</f>
        <v/>
      </c>
      <c r="L15" s="14">
        <f>IF($B15="","",IF($C15="Sell",$D15*$E15-$F15-$D15*$I15,0))</f>
        <v/>
      </c>
      <c r="M15" s="11">
        <f>IF($B15="","",IF($J15&lt;-0.000000001,"OVERSOLD",IF(COUNTIF(Prices!$A$2:$A$3,$B15)=0,"COIN?","OK")))</f>
        <v/>
      </c>
    </row>
    <row r="16">
      <c r="A16" s="15" t="n"/>
      <c r="B16" s="16" t="n"/>
      <c r="C16" s="16" t="n"/>
      <c r="D16" s="17" t="n"/>
      <c r="E16" s="18" t="n"/>
      <c r="F16" s="19" t="n"/>
      <c r="G16" s="16" t="n"/>
      <c r="H16" s="11">
        <f>IF($B16="","",SUMPRODUCT(MAX(($B$1:$B15=$B16)*ROW($B$1:$B15))))</f>
        <v/>
      </c>
      <c r="I16" s="12">
        <f>IF($B16="","",IF($H16&gt;0,IF(INDEX($J$1:$J15,$H16)&gt;0,INDEX($K$1:$K15,$H16)/INDEX($J$1:$J15,$H16),0),0))</f>
        <v/>
      </c>
      <c r="J16" s="13">
        <f>IF($B16="","",IF($H16&gt;0,INDEX($J$1:$J15,$H16),0)+IF($C16="Sell",-$D16,$D16))</f>
        <v/>
      </c>
      <c r="K16" s="14">
        <f>IF($B16="","",IF($H16&gt;0,INDEX($K$1:$K15,$H16),0)+IF($C16="Sell",-$D16*$I16,$D16*$E16+$F16))</f>
        <v/>
      </c>
      <c r="L16" s="14">
        <f>IF($B16="","",IF($C16="Sell",$D16*$E16-$F16-$D16*$I16,0))</f>
        <v/>
      </c>
      <c r="M16" s="11">
        <f>IF($B16="","",IF($J16&lt;-0.000000001,"OVERSOLD",IF(COUNTIF(Prices!$A$2:$A$3,$B16)=0,"COIN?","OK")))</f>
        <v/>
      </c>
    </row>
  </sheetData>
  <conditionalFormatting sqref="M2:M16">
    <cfRule type="cellIs" priority="1" operator="equal" dxfId="0">
      <formula>"OVERSOLD"</formula>
    </cfRule>
    <cfRule type="cellIs" priority="2" operator="equal" dxfId="0">
      <formula>"COIN?"</formula>
    </cfRule>
  </conditionalFormatting>
  <dataValidations count="6">
    <dataValidation sqref="A2:A16" showDropDown="0" showInputMessage="0" showErrorMessage="1" allowBlank="1" errorTitle="Date" error="Enter a valid date (YYYY-MM-DD)." type="date" operator="between">
      <formula1>DATE(2009,1,1)</formula1>
      <formula2>DATE(2100,12,31)</formula2>
    </dataValidation>
    <dataValidation sqref="B2:B16" showDropDown="0" showInputMessage="0" showErrorMessage="1" allowBlank="1" errorTitle="Coin" error="Pick a coin from the list. Add new coins on the 'Prices' sheet first." type="list">
      <formula1>Prices!$A$2:$A$3</formula1>
    </dataValidation>
    <dataValidation sqref="C2:C16" showDropDown="0" showInputMessage="0" showErrorMessage="1" allowBlank="1" errorTitle="Type" error="Choose Buy or Sell." type="list">
      <formula1>"Buy,Sell"</formula1>
    </dataValidation>
    <dataValidation sqref="D2:D16" showDropDown="0" showInputMessage="0" showErrorMessage="1" allowBlank="1" errorTitle="Quantity" error="Quantity must be greater than 0 (always positive, also for sells)." type="decimal" operator="greaterThan">
      <formula1>0</formula1>
    </dataValidation>
    <dataValidation sqref="E2:E16" showDropDown="0" showInputMessage="0" showErrorMessage="1" allowBlank="1" errorTitle="Price" error="Price per coin in USD, 0 or more." type="decimal" operator="greaterThanOrEqual">
      <formula1>0</formula1>
    </dataValidation>
    <dataValidation sqref="F2:F16" showDropDown="0" showInputMessage="0" showErrorMessage="1" allowBlank="1" errorTitle="Fee" error="Fee in USD, 0 or more." type="decimal" operator="greaterThanOrEqual">
      <formula1>0</formula1>
    </dataValidation>
  </dataValidations>
  <hyperlinks>
    <hyperlink xmlns:r="http://schemas.openxmlformats.org/officeDocument/2006/relationships" ref="O2" r:id="rId1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14" customWidth="1" min="3" max="3"/>
    <col width="40" customWidth="1" min="4" max="4"/>
    <col width="60" customWidth="1" min="6" max="6"/>
  </cols>
  <sheetData>
    <row r="1" ht="34" customHeight="1">
      <c r="A1" s="5" t="inlineStr">
        <is>
          <t>Coin (ticker)</t>
        </is>
      </c>
      <c r="B1" s="5" t="inlineStr">
        <is>
          <t>Current price (USD)</t>
        </is>
      </c>
      <c r="C1" s="5" t="inlineStr">
        <is>
          <t>Price date</t>
        </is>
      </c>
      <c r="D1" s="5" t="inlineStr">
        <is>
          <t>Note</t>
        </is>
      </c>
    </row>
    <row r="2" ht="64" customHeight="1">
      <c r="A2" s="7" t="inlineStr">
        <is>
          <t>BTC</t>
        </is>
      </c>
      <c r="B2" s="9" t="n">
        <v>75000</v>
      </c>
      <c r="C2" s="6" t="n">
        <v>46327</v>
      </c>
      <c r="D2" s="7" t="inlineStr">
        <is>
          <t>EXAMPLE price – not live, replace</t>
        </is>
      </c>
      <c r="F2" s="2" t="inlineStr">
        <is>
          <t>FREE SAMPLE – limited to 2 coins and 15 transactions, no charts. The full Crypto Portfolio Tracker ($9, one-time) has 30 coins, 500 transactions and a dashboard with charts: https://venturelab-bots.pages.dev/#tracker</t>
        </is>
      </c>
    </row>
    <row r="3">
      <c r="A3" s="7" t="inlineStr">
        <is>
          <t>ETH</t>
        </is>
      </c>
      <c r="B3" s="9" t="n">
        <v>3200</v>
      </c>
      <c r="C3" s="6" t="n">
        <v>46327</v>
      </c>
      <c r="D3" s="7" t="inlineStr">
        <is>
          <t>EXAMPLE price – not live, replace</t>
        </is>
      </c>
    </row>
  </sheetData>
  <dataValidations count="2">
    <dataValidation sqref="B2:B3" showDropDown="0" showInputMessage="0" showErrorMessage="1" allowBlank="1" errorTitle="Price" error="Enter a price in USD (0 or more)." type="decimal" operator="greaterThanOrEqual">
      <formula1>0</formula1>
    </dataValidation>
    <dataValidation sqref="A2:A3" showDropDown="0" showInputMessage="0" showErrorMessage="1" allowBlank="1" errorTitle="Duplicate" error="Each coin only once." type="custom">
      <formula1>COUNTIF($A$2:$A$3,A2)&lt;=1</formula1>
    </dataValidation>
  </dataValidations>
  <hyperlinks>
    <hyperlink xmlns:r="http://schemas.openxmlformats.org/officeDocument/2006/relationships" ref="F2" r:id="rId1"/>
  </hyperlink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N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6" customWidth="1" min="2" max="2"/>
    <col width="18" customWidth="1" min="3" max="3"/>
    <col width="20" customWidth="1" min="4" max="4"/>
    <col width="18" customWidth="1" min="5" max="5"/>
    <col width="18" customWidth="1" min="6" max="6"/>
    <col width="18" customWidth="1" min="7" max="7"/>
    <col width="14" customWidth="1" min="8" max="8"/>
    <col width="18" customWidth="1" min="9" max="9"/>
    <col width="16" customWidth="1" min="10" max="10"/>
    <col width="20" customWidth="1" min="11" max="11"/>
    <col width="10" customWidth="1" min="12" max="12"/>
    <col width="60" customWidth="1" min="14" max="14"/>
  </cols>
  <sheetData>
    <row r="1" ht="34" customHeight="1">
      <c r="A1" s="5" t="inlineStr">
        <is>
          <t>Coin</t>
        </is>
      </c>
      <c r="B1" s="5" t="inlineStr">
        <is>
          <t>Quantity held</t>
        </is>
      </c>
      <c r="C1" s="5" t="inlineStr">
        <is>
          <t>Average cost (USD)</t>
        </is>
      </c>
      <c r="D1" s="5" t="inlineStr">
        <is>
          <t>Invested (cost basis, USD)</t>
        </is>
      </c>
      <c r="E1" s="5" t="inlineStr">
        <is>
          <t>Current price (USD)</t>
        </is>
      </c>
      <c r="F1" s="5" t="inlineStr">
        <is>
          <t>Current value (USD)</t>
        </is>
      </c>
      <c r="G1" s="5" t="inlineStr">
        <is>
          <t>Unrealized P/L (USD)</t>
        </is>
      </c>
      <c r="H1" s="5" t="inlineStr">
        <is>
          <t>Unrealized P/L %</t>
        </is>
      </c>
      <c r="I1" s="5" t="inlineStr">
        <is>
          <t>Realized P/L (USD)</t>
        </is>
      </c>
      <c r="J1" s="5" t="inlineStr">
        <is>
          <t>Total P/L (USD)</t>
        </is>
      </c>
      <c r="K1" s="5" t="inlineStr">
        <is>
          <t>Total bought incl. fees (USD)</t>
        </is>
      </c>
      <c r="L1" s="5" t="inlineStr">
        <is>
          <t>Last row (calc)</t>
        </is>
      </c>
    </row>
    <row r="2" ht="64" customHeight="1">
      <c r="A2" s="11">
        <f>IF(Prices!$A2="","",Prices!$A2)</f>
        <v/>
      </c>
      <c r="B2" s="13">
        <f>IF($A2="","",SUMIFS(Transactions!$D$2:$D$16,Transactions!$B$2:$B$16,$A2,Transactions!$C$2:$C$16,"Buy")-SUMIFS(Transactions!$D$2:$D$16,Transactions!$B$2:$B$16,$A2,Transactions!$C$2:$C$16,"Sell"))</f>
        <v/>
      </c>
      <c r="C2" s="12">
        <f>IF($A2="","",IF($B2&gt;0.000000001,$D2/$B2,0))</f>
        <v/>
      </c>
      <c r="D2" s="14">
        <f>IF($A2="","",IF($L2&gt;0,INDEX(Transactions!$K$1:$K$16,$L2),0))</f>
        <v/>
      </c>
      <c r="E2" s="12">
        <f>IF($A2="","",Prices!$B2)</f>
        <v/>
      </c>
      <c r="F2" s="14">
        <f>IF($A2="","",$B2*$E2)</f>
        <v/>
      </c>
      <c r="G2" s="14">
        <f>IF($A2="","",$F2-$D2)</f>
        <v/>
      </c>
      <c r="H2" s="20">
        <f>IF($A2="","",IF($D2&gt;0.000000001,$G2/$D2,0))</f>
        <v/>
      </c>
      <c r="I2" s="14">
        <f>IF($A2="","",SUMIFS(Transactions!$L$2:$L$16,Transactions!$B$2:$B$16,$A2))</f>
        <v/>
      </c>
      <c r="J2" s="14">
        <f>IF($A2="","",$G2+$I2)</f>
        <v/>
      </c>
      <c r="K2" s="14">
        <f>IF($A2="","",SUMPRODUCT((Transactions!$B$2:$B$16=$A2)*(Transactions!$C$2:$C$16="Buy"),Transactions!$D$2:$D$16,Transactions!$E$2:$E$16)+SUMIFS(Transactions!$F$2:$F$16,Transactions!$B$2:$B$16,$A2,Transactions!$C$2:$C$16,"Buy"))</f>
        <v/>
      </c>
      <c r="L2" s="11">
        <f>IF($A2="","",SUMPRODUCT(MAX((Transactions!$B$2:$B$16=$A2)*ROW(Transactions!$B$2:$B$16))))</f>
        <v/>
      </c>
      <c r="N2" s="2" t="inlineStr">
        <is>
          <t>FREE SAMPLE – limited to 2 coins and 15 transactions, no charts. The full Crypto Portfolio Tracker ($9, one-time) has 30 coins, 500 transactions and a dashboard with charts: https://venturelab-bots.pages.dev/#tracker</t>
        </is>
      </c>
    </row>
    <row r="3">
      <c r="A3" s="11">
        <f>IF(Prices!$A3="","",Prices!$A3)</f>
        <v/>
      </c>
      <c r="B3" s="13">
        <f>IF($A3="","",SUMIFS(Transactions!$D$2:$D$16,Transactions!$B$2:$B$16,$A3,Transactions!$C$2:$C$16,"Buy")-SUMIFS(Transactions!$D$2:$D$16,Transactions!$B$2:$B$16,$A3,Transactions!$C$2:$C$16,"Sell"))</f>
        <v/>
      </c>
      <c r="C3" s="12">
        <f>IF($A3="","",IF($B3&gt;0.000000001,$D3/$B3,0))</f>
        <v/>
      </c>
      <c r="D3" s="14">
        <f>IF($A3="","",IF($L3&gt;0,INDEX(Transactions!$K$1:$K$16,$L3),0))</f>
        <v/>
      </c>
      <c r="E3" s="12">
        <f>IF($A3="","",Prices!$B3)</f>
        <v/>
      </c>
      <c r="F3" s="14">
        <f>IF($A3="","",$B3*$E3)</f>
        <v/>
      </c>
      <c r="G3" s="14">
        <f>IF($A3="","",$F3-$D3)</f>
        <v/>
      </c>
      <c r="H3" s="20">
        <f>IF($A3="","",IF($D3&gt;0.000000001,$G3/$D3,0))</f>
        <v/>
      </c>
      <c r="I3" s="14">
        <f>IF($A3="","",SUMIFS(Transactions!$L$2:$L$16,Transactions!$B$2:$B$16,$A3))</f>
        <v/>
      </c>
      <c r="J3" s="14">
        <f>IF($A3="","",$G3+$I3)</f>
        <v/>
      </c>
      <c r="K3" s="14">
        <f>IF($A3="","",SUMPRODUCT((Transactions!$B$2:$B$16=$A3)*(Transactions!$C$2:$C$16="Buy"),Transactions!$D$2:$D$16,Transactions!$E$2:$E$16)+SUMIFS(Transactions!$F$2:$F$16,Transactions!$B$2:$B$16,$A3,Transactions!$C$2:$C$16,"Buy"))</f>
        <v/>
      </c>
      <c r="L3" s="11">
        <f>IF($A3="","",SUMPRODUCT(MAX((Transactions!$B$2:$B$16=$A3)*ROW(Transactions!$B$2:$B$16))))</f>
        <v/>
      </c>
    </row>
    <row r="4">
      <c r="A4" s="21" t="inlineStr">
        <is>
          <t>TOTAL</t>
        </is>
      </c>
      <c r="B4" s="22" t="n"/>
      <c r="C4" s="22" t="n"/>
      <c r="D4" s="23">
        <f>SUM(D2:D3)</f>
        <v/>
      </c>
      <c r="E4" s="22" t="n"/>
      <c r="F4" s="23">
        <f>SUM(F2:F3)</f>
        <v/>
      </c>
      <c r="G4" s="23">
        <f>SUM(G2:G3)</f>
        <v/>
      </c>
      <c r="H4" s="24">
        <f>IF(D4&gt;0,G4/D4,0)</f>
        <v/>
      </c>
      <c r="I4" s="23">
        <f>SUM(I2:I3)</f>
        <v/>
      </c>
      <c r="J4" s="23">
        <f>SUM(J2:J3)</f>
        <v/>
      </c>
      <c r="K4" s="23">
        <f>SUM(K2:K3)</f>
        <v/>
      </c>
      <c r="L4" s="22" t="n"/>
    </row>
  </sheetData>
  <conditionalFormatting sqref="G2:J4">
    <cfRule type="expression" priority="1" dxfId="1">
      <formula>AND(ISNUMBER(G2),G2&lt;0)</formula>
    </cfRule>
    <cfRule type="expression" priority="2" dxfId="2">
      <formula>AND(ISNUMBER(G2),G2&gt;0)</formula>
    </cfRule>
  </conditionalFormatting>
  <hyperlinks>
    <hyperlink xmlns:r="http://schemas.openxmlformats.org/officeDocument/2006/relationships" ref="N2" r:id="rId1"/>
  </hyperlink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B2:H21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34" customWidth="1" min="2" max="2"/>
    <col width="22" customWidth="1" min="3" max="3"/>
  </cols>
  <sheetData>
    <row r="2">
      <c r="B2" s="25" t="inlineStr">
        <is>
          <t>Portfolio Dashboard</t>
        </is>
      </c>
    </row>
    <row r="3">
      <c r="B3" s="26">
        <f>IF(COUNTIF(Transactions!$G$2:$G$16,"EXAMPLE*")&gt;0,"Contains EXAMPLE data – delete yellow rows on Transactions and Prices","")</f>
        <v/>
      </c>
    </row>
    <row r="5">
      <c r="B5" s="27" t="inlineStr">
        <is>
          <t>Invested (remaining cost basis)</t>
        </is>
      </c>
      <c r="C5" s="28">
        <f>Holdings!D4</f>
        <v/>
      </c>
    </row>
    <row r="6">
      <c r="B6" s="27" t="inlineStr">
        <is>
          <t>Current value</t>
        </is>
      </c>
      <c r="C6" s="28">
        <f>Holdings!F4</f>
        <v/>
      </c>
    </row>
    <row r="7">
      <c r="B7" s="27" t="inlineStr">
        <is>
          <t>Unrealized P/L</t>
        </is>
      </c>
      <c r="C7" s="28">
        <f>Holdings!G4</f>
        <v/>
      </c>
    </row>
    <row r="8">
      <c r="B8" s="27" t="inlineStr">
        <is>
          <t>Unrealized P/L %</t>
        </is>
      </c>
      <c r="C8" s="29">
        <f>Holdings!H4</f>
        <v/>
      </c>
    </row>
    <row r="9">
      <c r="B9" s="27" t="inlineStr">
        <is>
          <t>Realized P/L</t>
        </is>
      </c>
      <c r="C9" s="28">
        <f>Holdings!I4</f>
        <v/>
      </c>
    </row>
    <row r="10">
      <c r="B10" s="27" t="inlineStr">
        <is>
          <t>Total P/L (realized + unrealized)</t>
        </is>
      </c>
      <c r="C10" s="28">
        <f>Holdings!J4</f>
        <v/>
      </c>
    </row>
    <row r="11">
      <c r="B11" s="27" t="inlineStr">
        <is>
          <t>Total bought incl. fees</t>
        </is>
      </c>
      <c r="C11" s="28">
        <f>Holdings!K4</f>
        <v/>
      </c>
    </row>
    <row r="12">
      <c r="B12" s="27" t="inlineStr">
        <is>
          <t>Total fees paid</t>
        </is>
      </c>
      <c r="C12" s="28">
        <f>SUM(Transactions!$F$2:$F$16)</f>
        <v/>
      </c>
    </row>
    <row r="13">
      <c r="B13" s="27" t="inlineStr">
        <is>
          <t>Number of transactions</t>
        </is>
      </c>
      <c r="C13" s="30">
        <f>COUNTIFS(Transactions!$B$2:$B$16,"&lt;&gt;")</f>
        <v/>
      </c>
    </row>
    <row r="14">
      <c r="B14" s="27" t="inlineStr">
        <is>
          <t>Coins with a balance</t>
        </is>
      </c>
      <c r="C14" s="30">
        <f>COUNTIFS(Holdings!$B$2:$B$3,"&gt;0.000000001")</f>
        <v/>
      </c>
    </row>
    <row r="15">
      <c r="B15" s="27" t="inlineStr">
        <is>
          <t>Warnings (oversold / unknown coin)</t>
        </is>
      </c>
      <c r="C15" s="30">
        <f>COUNTIFS(Transactions!$M$2:$M$16,"OVERSOLD")+COUNTIFS(Transactions!$M$2:$M$16,"COIN?")</f>
        <v/>
      </c>
    </row>
    <row r="17">
      <c r="B17" s="31" t="inlineStr">
        <is>
          <t>Not financial advice. Prices are entered manually on 'Prices'.</t>
        </is>
      </c>
    </row>
    <row r="18">
      <c r="B18" s="2" t="inlineStr">
        <is>
          <t>FREE SAMPLE – limited to 2 coins and 15 transactions, no charts. The full Crypto Portfolio Tracker ($9, one-time) has 30 coins, 500 transactions and a dashboard with charts: https://venturelab-bots.pages.dev/#tracker</t>
        </is>
      </c>
    </row>
    <row r="19"/>
    <row r="20"/>
    <row r="21"/>
  </sheetData>
  <mergeCells count="1">
    <mergeCell ref="B18:H21"/>
  </mergeCells>
  <conditionalFormatting sqref="C7:C10">
    <cfRule type="cellIs" priority="1" operator="lessThan" dxfId="1">
      <formula>0</formula>
    </cfRule>
    <cfRule type="cellIs" priority="2" operator="greaterThan" dxfId="2">
      <formula>0</formula>
    </cfRule>
  </conditionalFormatting>
  <hyperlinks>
    <hyperlink xmlns:r="http://schemas.openxmlformats.org/officeDocument/2006/relationships" ref="B18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Venture Lab</dc:creator>
  <dc:title xmlns:dc="http://purl.org/dc/elements/1.1/">Crypto Portfolio Tracker (free sample)</dc:title>
  <dcterms:created xmlns:dcterms="http://purl.org/dc/terms/" xmlns:xsi="http://www.w3.org/2001/XMLSchema-instance" xsi:type="dcterms:W3CDTF">2026-11-04T07:55:54Z</dcterms:created>
  <dcterms:modified xmlns:dcterms="http://purl.org/dc/terms/" xmlns:xsi="http://www.w3.org/2001/XMLSchema-instance" xsi:type="dcterms:W3CDTF">2026-11-04T07:55:54Z</dcterms:modified>
</cp:coreProperties>
</file>